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Zalo Received Files\"/>
    </mc:Choice>
  </mc:AlternateContent>
  <xr:revisionPtr revIDLastSave="0" documentId="13_ncr:1_{EADF43E8-2EA8-4A2D-A958-B1CD39EB14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nh Sola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6" l="1"/>
  <c r="C27" i="6"/>
  <c r="C44" i="6"/>
  <c r="C16" i="6"/>
  <c r="C18" i="6"/>
  <c r="C20" i="6"/>
  <c r="C23" i="6"/>
  <c r="C26" i="6" s="1"/>
  <c r="C22" i="6"/>
  <c r="B9" i="6"/>
  <c r="B11" i="6" s="1"/>
  <c r="C11" i="6" s="1"/>
  <c r="D11" i="6" s="1"/>
  <c r="B10" i="6"/>
  <c r="C10" i="6" s="1"/>
  <c r="D10" i="6" s="1"/>
  <c r="E23" i="6" l="1"/>
  <c r="C9" i="6"/>
  <c r="D9" i="6" s="1"/>
  <c r="B14" i="6"/>
  <c r="C14" i="6" s="1"/>
  <c r="D14" i="6" s="1"/>
  <c r="B12" i="6"/>
  <c r="C12" i="6" s="1"/>
  <c r="D12" i="6" s="1"/>
  <c r="B13" i="6"/>
  <c r="C13" i="6" s="1"/>
  <c r="D13" i="6" s="1"/>
  <c r="C28" i="6"/>
  <c r="C5" i="6" l="1"/>
  <c r="D5" i="6" s="1"/>
  <c r="C30" i="6" s="1"/>
  <c r="C31" i="6" l="1"/>
</calcChain>
</file>

<file path=xl/sharedStrings.xml><?xml version="1.0" encoding="utf-8"?>
<sst xmlns="http://schemas.openxmlformats.org/spreadsheetml/2006/main" count="58" uniqueCount="49">
  <si>
    <t>kWh</t>
  </si>
  <si>
    <t>kWp</t>
  </si>
  <si>
    <t xml:space="preserve"> </t>
  </si>
  <si>
    <t>Số kWh tiêu thụ trong tháng</t>
  </si>
  <si>
    <t>Số tiền chưa bao gồm VAT (VNĐ)</t>
  </si>
  <si>
    <t>D</t>
  </si>
  <si>
    <t>Công suất PV của hệ dự kiến Wp</t>
  </si>
  <si>
    <t>Nhập số điện tiêu thụ trung bình hàng tháng( theo hóa đơn EVN)</t>
  </si>
  <si>
    <t>Số tiền bao gồm VAT (VNĐ)</t>
  </si>
  <si>
    <t>(Số tiền thanh toán EVN hàng tháng)</t>
  </si>
  <si>
    <t>Tính Công suất Solar dự định lắp đặt</t>
  </si>
  <si>
    <t>Công suất sử dụng ban ngày</t>
  </si>
  <si>
    <t>Công suất tiêu thụ trung bình 1 ngày(kWh)</t>
  </si>
  <si>
    <t>Phần trăn sử dụng điện vào ban ngày</t>
  </si>
  <si>
    <t>Nhập thời gian nắng trung bình ngày</t>
  </si>
  <si>
    <t>Công suất Solar lắp đặt cho ban ngày</t>
  </si>
  <si>
    <t>Dung lượng Pin lưu tương ứng</t>
  </si>
  <si>
    <t>Phần trăm Pin lưu trữ( theo phụ tải)</t>
  </si>
  <si>
    <t>THÔNG TIN SỐ GIỜ NẮNG</t>
  </si>
  <si>
    <t>Hà nội</t>
  </si>
  <si>
    <t>Hải Phòng</t>
  </si>
  <si>
    <t>Nghệ An</t>
  </si>
  <si>
    <t>Đà Nẵng</t>
  </si>
  <si>
    <t>Ninh Thuận</t>
  </si>
  <si>
    <t>Hồ Chí Minh</t>
  </si>
  <si>
    <t>Cần Thơ</t>
  </si>
  <si>
    <t>SẢN LƯỢNG ĐIỆN DỰ TÍNH</t>
  </si>
  <si>
    <t>SỐ TIỀN TIẾT KIỆM TRUNG BÌNH THÁNG</t>
  </si>
  <si>
    <t>Số tiền tiết kiệm trung bình tháng:</t>
  </si>
  <si>
    <t>Số tiền trả EVN hàng tháng khoảng</t>
  </si>
  <si>
    <t>R</t>
  </si>
  <si>
    <t>S</t>
  </si>
  <si>
    <t>Diện tích mái lắp đặt Solar khoảng</t>
  </si>
  <si>
    <t>CÔNG TY CỔ PHẦN BÓNG ĐÈN PHÍCH NƯỚC RẠNG ĐÔNG</t>
  </si>
  <si>
    <t>BẢNG TÍNH TIỀN ĐIỆN SINH HOẠT VÀ CÔNG SUẤT SOLAR</t>
  </si>
  <si>
    <t>By: Ngo Van Thuong</t>
  </si>
  <si>
    <t>Lưu ý: Chỉ cần nhập số kWh điện đã tiêu thụ trong tháng vào ô màu xanh sẽ tính được tiền phải thanh toán tại ô màu hồng</t>
  </si>
  <si>
    <t>Nhập thông số</t>
  </si>
  <si>
    <t>Kết quả tính</t>
  </si>
  <si>
    <t>Mã màu</t>
  </si>
  <si>
    <t>Trỏ chuột vào ô chọn thời gian</t>
  </si>
  <si>
    <t>Phan Thiết, Đồng Nai, Tây Ninh</t>
  </si>
  <si>
    <r>
      <t>m</t>
    </r>
    <r>
      <rPr>
        <vertAlign val="superscript"/>
        <sz val="11"/>
        <rFont val="Times New Roman"/>
        <family val="1"/>
      </rPr>
      <t xml:space="preserve">2 </t>
    </r>
  </si>
  <si>
    <t>Giá điện từ 11/102024</t>
  </si>
  <si>
    <t>kWh/ngày</t>
  </si>
  <si>
    <t>sản lượng điện</t>
  </si>
  <si>
    <t>Lượng điện sản xuất ngày thấp nhất khoảng</t>
  </si>
  <si>
    <t>Lượng điện sản xuất ngày cao nhất khoảng</t>
  </si>
  <si>
    <t>Lượng điện sản xuất trung bình ngày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</si>
</sst>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  <numFmt numFmtId="167" formatCode="_(* #,##0.000_);_(* \(#,##0.000\);_(* &quot;-&quot;???_);_(@_)"/>
    <numFmt numFmtId="168" formatCode="0.0_);\(0.0\)"/>
    <numFmt numFmtId="169" formatCode="#,##0\ &quot;VNĐ&quot;"/>
    <numFmt numFmtId="170" formatCode="_(* #,##0_);_(* \(#,##0\);_(* &quot;-&quot;?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color theme="3" tint="0.79998168889431442"/>
      <name val="Times New Roman"/>
      <family val="1"/>
    </font>
    <font>
      <sz val="11"/>
      <color theme="0"/>
      <name val="Times New Roman"/>
      <family val="1"/>
    </font>
    <font>
      <i/>
      <sz val="10"/>
      <name val="Times New Roman"/>
      <family val="1"/>
    </font>
    <font>
      <sz val="8"/>
      <color theme="1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/>
    <xf numFmtId="9" fontId="2" fillId="0" borderId="0" xfId="2" applyFont="1"/>
    <xf numFmtId="43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9" fontId="2" fillId="0" borderId="0" xfId="2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8" xfId="0" applyFont="1" applyBorder="1"/>
    <xf numFmtId="43" fontId="3" fillId="0" borderId="0" xfId="1" applyFont="1" applyBorder="1"/>
    <xf numFmtId="43" fontId="2" fillId="0" borderId="0" xfId="0" applyNumberFormat="1" applyFont="1" applyBorder="1"/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 vertical="center"/>
    </xf>
    <xf numFmtId="0" fontId="4" fillId="0" borderId="4" xfId="0" applyFont="1" applyBorder="1" applyProtection="1">
      <protection locked="0" hidden="1"/>
    </xf>
    <xf numFmtId="0" fontId="4" fillId="0" borderId="1" xfId="0" applyFont="1" applyBorder="1" applyProtection="1">
      <protection locked="0" hidden="1"/>
    </xf>
    <xf numFmtId="0" fontId="4" fillId="7" borderId="1" xfId="0" applyFont="1" applyFill="1" applyBorder="1" applyAlignment="1" applyProtection="1">
      <alignment horizontal="center"/>
      <protection locked="0" hidden="1"/>
    </xf>
    <xf numFmtId="0" fontId="4" fillId="7" borderId="1" xfId="0" applyFont="1" applyFill="1" applyBorder="1" applyAlignment="1" applyProtection="1">
      <alignment vertical="center"/>
      <protection locked="0" hidden="1"/>
    </xf>
    <xf numFmtId="0" fontId="4" fillId="0" borderId="1" xfId="0" applyFont="1" applyBorder="1" applyAlignment="1" applyProtection="1">
      <alignment horizontal="center"/>
      <protection locked="0" hidden="1"/>
    </xf>
    <xf numFmtId="0" fontId="5" fillId="3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164" fontId="4" fillId="3" borderId="1" xfId="0" applyNumberFormat="1" applyFont="1" applyFill="1" applyBorder="1" applyAlignment="1" applyProtection="1">
      <alignment horizontal="center" vertical="center"/>
      <protection locked="0" hidden="1"/>
    </xf>
    <xf numFmtId="3" fontId="4" fillId="6" borderId="1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2" xfId="0" applyFont="1" applyBorder="1" applyAlignment="1" applyProtection="1">
      <alignment vertical="center"/>
      <protection locked="0" hidden="1"/>
    </xf>
    <xf numFmtId="0" fontId="4" fillId="3" borderId="1" xfId="0" applyFont="1" applyFill="1" applyBorder="1" applyAlignment="1" applyProtection="1">
      <alignment horizontal="center"/>
      <protection locked="0" hidden="1"/>
    </xf>
    <xf numFmtId="0" fontId="4" fillId="6" borderId="1" xfId="0" applyFont="1" applyFill="1" applyBorder="1" applyAlignment="1" applyProtection="1">
      <alignment horizontal="center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8" fillId="0" borderId="1" xfId="0" applyFont="1" applyBorder="1" applyProtection="1">
      <protection locked="0" hidden="1"/>
    </xf>
    <xf numFmtId="164" fontId="8" fillId="0" borderId="1" xfId="1" applyNumberFormat="1" applyFont="1" applyBorder="1" applyProtection="1">
      <protection locked="0" hidden="1"/>
    </xf>
    <xf numFmtId="0" fontId="4" fillId="7" borderId="1" xfId="0" applyFont="1" applyFill="1" applyBorder="1" applyAlignment="1" applyProtection="1">
      <alignment horizontal="center" vertical="center"/>
      <protection locked="0" hidden="1"/>
    </xf>
    <xf numFmtId="0" fontId="8" fillId="7" borderId="1" xfId="0" applyFont="1" applyFill="1" applyBorder="1" applyAlignment="1" applyProtection="1">
      <alignment vertical="center"/>
      <protection locked="0" hidden="1"/>
    </xf>
    <xf numFmtId="164" fontId="8" fillId="7" borderId="1" xfId="1" applyNumberFormat="1" applyFont="1" applyFill="1" applyBorder="1" applyAlignment="1" applyProtection="1">
      <alignment vertical="center"/>
      <protection locked="0" hidden="1"/>
    </xf>
    <xf numFmtId="165" fontId="7" fillId="0" borderId="1" xfId="1" applyNumberFormat="1" applyFont="1" applyBorder="1" applyProtection="1">
      <protection locked="0" hidden="1"/>
    </xf>
    <xf numFmtId="165" fontId="4" fillId="0" borderId="1" xfId="1" applyNumberFormat="1" applyFont="1" applyBorder="1" applyProtection="1">
      <protection locked="0" hidden="1"/>
    </xf>
    <xf numFmtId="0" fontId="8" fillId="0" borderId="1" xfId="0" applyFont="1" applyFill="1" applyBorder="1" applyProtection="1">
      <protection locked="0" hidden="1"/>
    </xf>
    <xf numFmtId="164" fontId="8" fillId="0" borderId="1" xfId="1" applyNumberFormat="1" applyFont="1" applyFill="1" applyBorder="1" applyProtection="1">
      <protection locked="0" hidden="1"/>
    </xf>
    <xf numFmtId="0" fontId="8" fillId="0" borderId="14" xfId="0" applyFont="1" applyFill="1" applyBorder="1"/>
    <xf numFmtId="43" fontId="8" fillId="0" borderId="14" xfId="0" applyNumberFormat="1" applyFont="1" applyFill="1" applyBorder="1"/>
    <xf numFmtId="0" fontId="4" fillId="0" borderId="15" xfId="0" applyFont="1" applyBorder="1"/>
    <xf numFmtId="43" fontId="8" fillId="6" borderId="1" xfId="0" applyNumberFormat="1" applyFont="1" applyFill="1" applyBorder="1" applyAlignment="1" applyProtection="1">
      <alignment horizontal="right"/>
      <protection locked="0" hidden="1"/>
    </xf>
    <xf numFmtId="9" fontId="8" fillId="3" borderId="1" xfId="2" applyFont="1" applyFill="1" applyBorder="1" applyAlignment="1" applyProtection="1">
      <alignment horizontal="right"/>
      <protection locked="0" hidden="1"/>
    </xf>
    <xf numFmtId="0" fontId="8" fillId="3" borderId="1" xfId="0" applyFont="1" applyFill="1" applyBorder="1" applyAlignment="1" applyProtection="1">
      <alignment horizontal="right"/>
      <protection locked="0" hidden="1"/>
    </xf>
    <xf numFmtId="168" fontId="8" fillId="6" borderId="1" xfId="2" applyNumberFormat="1" applyFont="1" applyFill="1" applyBorder="1" applyAlignment="1" applyProtection="1">
      <alignment horizontal="right"/>
      <protection locked="0" hidden="1"/>
    </xf>
    <xf numFmtId="167" fontId="7" fillId="6" borderId="1" xfId="0" applyNumberFormat="1" applyFont="1" applyFill="1" applyBorder="1" applyAlignment="1" applyProtection="1">
      <alignment horizontal="right"/>
      <protection locked="0" hidden="1"/>
    </xf>
    <xf numFmtId="167" fontId="7" fillId="7" borderId="1" xfId="0" applyNumberFormat="1" applyFont="1" applyFill="1" applyBorder="1" applyAlignment="1" applyProtection="1">
      <alignment horizontal="right" vertical="center"/>
      <protection locked="0" hidden="1"/>
    </xf>
    <xf numFmtId="164" fontId="12" fillId="0" borderId="1" xfId="1" applyNumberFormat="1" applyFont="1" applyBorder="1" applyProtection="1">
      <protection locked="0" hidden="1"/>
    </xf>
    <xf numFmtId="0" fontId="13" fillId="0" borderId="1" xfId="0" applyFont="1" applyBorder="1" applyAlignment="1" applyProtection="1">
      <alignment horizontal="left" vertical="center"/>
      <protection locked="0" hidden="1"/>
    </xf>
    <xf numFmtId="0" fontId="4" fillId="0" borderId="16" xfId="0" applyFont="1" applyBorder="1"/>
    <xf numFmtId="0" fontId="4" fillId="0" borderId="17" xfId="0" applyFont="1" applyBorder="1"/>
    <xf numFmtId="164" fontId="8" fillId="0" borderId="18" xfId="1" applyNumberFormat="1" applyFont="1" applyFill="1" applyBorder="1"/>
    <xf numFmtId="9" fontId="11" fillId="0" borderId="19" xfId="2" applyFont="1" applyBorder="1"/>
    <xf numFmtId="0" fontId="4" fillId="0" borderId="19" xfId="0" applyFont="1" applyBorder="1"/>
    <xf numFmtId="0" fontId="4" fillId="7" borderId="4" xfId="0" applyFont="1" applyFill="1" applyBorder="1"/>
    <xf numFmtId="0" fontId="8" fillId="7" borderId="3" xfId="0" applyFont="1" applyFill="1" applyBorder="1"/>
    <xf numFmtId="43" fontId="8" fillId="7" borderId="3" xfId="0" applyNumberFormat="1" applyFont="1" applyFill="1" applyBorder="1"/>
    <xf numFmtId="0" fontId="10" fillId="7" borderId="7" xfId="0" applyFont="1" applyFill="1" applyBorder="1"/>
    <xf numFmtId="0" fontId="4" fillId="0" borderId="20" xfId="0" applyFont="1" applyBorder="1"/>
    <xf numFmtId="0" fontId="4" fillId="0" borderId="13" xfId="0" applyFont="1" applyBorder="1"/>
    <xf numFmtId="0" fontId="4" fillId="0" borderId="21" xfId="0" applyFont="1" applyBorder="1"/>
    <xf numFmtId="0" fontId="2" fillId="0" borderId="20" xfId="0" applyFont="1" applyBorder="1"/>
    <xf numFmtId="0" fontId="3" fillId="0" borderId="13" xfId="0" applyFont="1" applyBorder="1"/>
    <xf numFmtId="0" fontId="3" fillId="0" borderId="21" xfId="0" applyFont="1" applyBorder="1"/>
    <xf numFmtId="0" fontId="10" fillId="0" borderId="0" xfId="0" applyFont="1" applyBorder="1"/>
    <xf numFmtId="0" fontId="14" fillId="0" borderId="0" xfId="0" applyFont="1"/>
    <xf numFmtId="0" fontId="15" fillId="5" borderId="1" xfId="0" applyFont="1" applyFill="1" applyBorder="1" applyAlignment="1" applyProtection="1">
      <alignment horizontal="center" vertical="center" wrapText="1"/>
      <protection locked="0" hidden="1"/>
    </xf>
    <xf numFmtId="164" fontId="3" fillId="0" borderId="0" xfId="1" applyNumberFormat="1" applyFont="1"/>
    <xf numFmtId="0" fontId="3" fillId="0" borderId="0" xfId="0" applyFont="1"/>
    <xf numFmtId="43" fontId="3" fillId="0" borderId="0" xfId="0" applyNumberFormat="1" applyFont="1"/>
    <xf numFmtId="170" fontId="3" fillId="0" borderId="0" xfId="0" applyNumberFormat="1" applyFont="1" applyFill="1"/>
    <xf numFmtId="0" fontId="11" fillId="0" borderId="1" xfId="0" applyFont="1" applyFill="1" applyBorder="1" applyAlignment="1" applyProtection="1">
      <alignment vertical="center"/>
      <protection locked="0" hidden="1"/>
    </xf>
    <xf numFmtId="164" fontId="11" fillId="0" borderId="1" xfId="1" applyNumberFormat="1" applyFont="1" applyFill="1" applyBorder="1" applyProtection="1">
      <protection locked="0" hidden="1"/>
    </xf>
    <xf numFmtId="0" fontId="11" fillId="0" borderId="1" xfId="0" applyFont="1" applyFill="1" applyBorder="1" applyProtection="1">
      <protection locked="0" hidden="1"/>
    </xf>
    <xf numFmtId="0" fontId="11" fillId="0" borderId="1" xfId="0" applyFont="1" applyFill="1" applyBorder="1" applyAlignment="1" applyProtection="1">
      <alignment horizontal="center"/>
      <protection locked="0" hidden="1"/>
    </xf>
    <xf numFmtId="43" fontId="11" fillId="0" borderId="1" xfId="0" applyNumberFormat="1" applyFont="1" applyFill="1" applyBorder="1" applyAlignment="1" applyProtection="1">
      <alignment horizontal="right"/>
      <protection locked="0" hidden="1"/>
    </xf>
    <xf numFmtId="0" fontId="11" fillId="0" borderId="1" xfId="0" applyFont="1" applyFill="1" applyBorder="1" applyAlignment="1" applyProtection="1">
      <alignment horizontal="center" vertical="center"/>
      <protection locked="0" hidden="1"/>
    </xf>
    <xf numFmtId="43" fontId="11" fillId="0" borderId="1" xfId="0" applyNumberFormat="1" applyFont="1" applyFill="1" applyBorder="1" applyAlignment="1" applyProtection="1">
      <alignment horizontal="center" vertical="center"/>
      <protection locked="0" hidden="1"/>
    </xf>
    <xf numFmtId="164" fontId="11" fillId="0" borderId="1" xfId="1" applyNumberFormat="1" applyFont="1" applyFill="1" applyBorder="1" applyAlignment="1" applyProtection="1">
      <alignment vertical="center"/>
      <protection locked="0" hidden="1"/>
    </xf>
    <xf numFmtId="169" fontId="11" fillId="0" borderId="1" xfId="0" applyNumberFormat="1" applyFont="1" applyFill="1" applyBorder="1" applyAlignment="1" applyProtection="1">
      <alignment horizontal="center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left" vertical="center" wrapText="1"/>
      <protection locked="0" hidden="1"/>
    </xf>
    <xf numFmtId="0" fontId="5" fillId="0" borderId="10" xfId="0" applyFont="1" applyBorder="1" applyAlignment="1" applyProtection="1">
      <alignment horizontal="center" vertical="center"/>
      <protection locked="0" hidden="1"/>
    </xf>
    <xf numFmtId="0" fontId="5" fillId="0" borderId="11" xfId="0" applyFont="1" applyBorder="1" applyAlignment="1" applyProtection="1">
      <alignment horizontal="center" vertical="center"/>
      <protection locked="0"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zoomScaleNormal="100" workbookViewId="0">
      <selection activeCell="E32" sqref="E32"/>
    </sheetView>
  </sheetViews>
  <sheetFormatPr defaultRowHeight="15.6" x14ac:dyDescent="0.3"/>
  <cols>
    <col min="1" max="1" width="7.33203125" style="1" customWidth="1"/>
    <col min="2" max="2" width="38.6640625" style="1" customWidth="1"/>
    <col min="3" max="3" width="20.44140625" style="1" customWidth="1"/>
    <col min="4" max="4" width="26.88671875" style="1" customWidth="1"/>
    <col min="5" max="5" width="16.44140625" style="1" customWidth="1"/>
    <col min="6" max="6" width="24.33203125" style="1" customWidth="1"/>
    <col min="7" max="7" width="20.33203125" style="1" customWidth="1"/>
    <col min="8" max="8" width="15.88671875" style="1" customWidth="1"/>
    <col min="9" max="9" width="15.6640625" style="1" customWidth="1"/>
    <col min="10" max="10" width="18.44140625" style="1" customWidth="1"/>
    <col min="11" max="257" width="9.109375" style="1"/>
    <col min="258" max="258" width="35.44140625" style="1" customWidth="1"/>
    <col min="259" max="259" width="41.5546875" style="1" customWidth="1"/>
    <col min="260" max="260" width="37.44140625" style="1" customWidth="1"/>
    <col min="261" max="513" width="9.109375" style="1"/>
    <col min="514" max="514" width="35.44140625" style="1" customWidth="1"/>
    <col min="515" max="515" width="41.5546875" style="1" customWidth="1"/>
    <col min="516" max="516" width="37.44140625" style="1" customWidth="1"/>
    <col min="517" max="769" width="9.109375" style="1"/>
    <col min="770" max="770" width="35.44140625" style="1" customWidth="1"/>
    <col min="771" max="771" width="41.5546875" style="1" customWidth="1"/>
    <col min="772" max="772" width="37.44140625" style="1" customWidth="1"/>
    <col min="773" max="1025" width="9.109375" style="1"/>
    <col min="1026" max="1026" width="35.44140625" style="1" customWidth="1"/>
    <col min="1027" max="1027" width="41.5546875" style="1" customWidth="1"/>
    <col min="1028" max="1028" width="37.44140625" style="1" customWidth="1"/>
    <col min="1029" max="1281" width="9.109375" style="1"/>
    <col min="1282" max="1282" width="35.44140625" style="1" customWidth="1"/>
    <col min="1283" max="1283" width="41.5546875" style="1" customWidth="1"/>
    <col min="1284" max="1284" width="37.44140625" style="1" customWidth="1"/>
    <col min="1285" max="1537" width="9.109375" style="1"/>
    <col min="1538" max="1538" width="35.44140625" style="1" customWidth="1"/>
    <col min="1539" max="1539" width="41.5546875" style="1" customWidth="1"/>
    <col min="1540" max="1540" width="37.44140625" style="1" customWidth="1"/>
    <col min="1541" max="1793" width="9.109375" style="1"/>
    <col min="1794" max="1794" width="35.44140625" style="1" customWidth="1"/>
    <col min="1795" max="1795" width="41.5546875" style="1" customWidth="1"/>
    <col min="1796" max="1796" width="37.44140625" style="1" customWidth="1"/>
    <col min="1797" max="2049" width="9.109375" style="1"/>
    <col min="2050" max="2050" width="35.44140625" style="1" customWidth="1"/>
    <col min="2051" max="2051" width="41.5546875" style="1" customWidth="1"/>
    <col min="2052" max="2052" width="37.44140625" style="1" customWidth="1"/>
    <col min="2053" max="2305" width="9.109375" style="1"/>
    <col min="2306" max="2306" width="35.44140625" style="1" customWidth="1"/>
    <col min="2307" max="2307" width="41.5546875" style="1" customWidth="1"/>
    <col min="2308" max="2308" width="37.44140625" style="1" customWidth="1"/>
    <col min="2309" max="2561" width="9.109375" style="1"/>
    <col min="2562" max="2562" width="35.44140625" style="1" customWidth="1"/>
    <col min="2563" max="2563" width="41.5546875" style="1" customWidth="1"/>
    <col min="2564" max="2564" width="37.44140625" style="1" customWidth="1"/>
    <col min="2565" max="2817" width="9.109375" style="1"/>
    <col min="2818" max="2818" width="35.44140625" style="1" customWidth="1"/>
    <col min="2819" max="2819" width="41.5546875" style="1" customWidth="1"/>
    <col min="2820" max="2820" width="37.44140625" style="1" customWidth="1"/>
    <col min="2821" max="3073" width="9.109375" style="1"/>
    <col min="3074" max="3074" width="35.44140625" style="1" customWidth="1"/>
    <col min="3075" max="3075" width="41.5546875" style="1" customWidth="1"/>
    <col min="3076" max="3076" width="37.44140625" style="1" customWidth="1"/>
    <col min="3077" max="3329" width="9.109375" style="1"/>
    <col min="3330" max="3330" width="35.44140625" style="1" customWidth="1"/>
    <col min="3331" max="3331" width="41.5546875" style="1" customWidth="1"/>
    <col min="3332" max="3332" width="37.44140625" style="1" customWidth="1"/>
    <col min="3333" max="3585" width="9.109375" style="1"/>
    <col min="3586" max="3586" width="35.44140625" style="1" customWidth="1"/>
    <col min="3587" max="3587" width="41.5546875" style="1" customWidth="1"/>
    <col min="3588" max="3588" width="37.44140625" style="1" customWidth="1"/>
    <col min="3589" max="3841" width="9.109375" style="1"/>
    <col min="3842" max="3842" width="35.44140625" style="1" customWidth="1"/>
    <col min="3843" max="3843" width="41.5546875" style="1" customWidth="1"/>
    <col min="3844" max="3844" width="37.44140625" style="1" customWidth="1"/>
    <col min="3845" max="4097" width="9.109375" style="1"/>
    <col min="4098" max="4098" width="35.44140625" style="1" customWidth="1"/>
    <col min="4099" max="4099" width="41.5546875" style="1" customWidth="1"/>
    <col min="4100" max="4100" width="37.44140625" style="1" customWidth="1"/>
    <col min="4101" max="4353" width="9.109375" style="1"/>
    <col min="4354" max="4354" width="35.44140625" style="1" customWidth="1"/>
    <col min="4355" max="4355" width="41.5546875" style="1" customWidth="1"/>
    <col min="4356" max="4356" width="37.44140625" style="1" customWidth="1"/>
    <col min="4357" max="4609" width="9.109375" style="1"/>
    <col min="4610" max="4610" width="35.44140625" style="1" customWidth="1"/>
    <col min="4611" max="4611" width="41.5546875" style="1" customWidth="1"/>
    <col min="4612" max="4612" width="37.44140625" style="1" customWidth="1"/>
    <col min="4613" max="4865" width="9.109375" style="1"/>
    <col min="4866" max="4866" width="35.44140625" style="1" customWidth="1"/>
    <col min="4867" max="4867" width="41.5546875" style="1" customWidth="1"/>
    <col min="4868" max="4868" width="37.44140625" style="1" customWidth="1"/>
    <col min="4869" max="5121" width="9.109375" style="1"/>
    <col min="5122" max="5122" width="35.44140625" style="1" customWidth="1"/>
    <col min="5123" max="5123" width="41.5546875" style="1" customWidth="1"/>
    <col min="5124" max="5124" width="37.44140625" style="1" customWidth="1"/>
    <col min="5125" max="5377" width="9.109375" style="1"/>
    <col min="5378" max="5378" width="35.44140625" style="1" customWidth="1"/>
    <col min="5379" max="5379" width="41.5546875" style="1" customWidth="1"/>
    <col min="5380" max="5380" width="37.44140625" style="1" customWidth="1"/>
    <col min="5381" max="5633" width="9.109375" style="1"/>
    <col min="5634" max="5634" width="35.44140625" style="1" customWidth="1"/>
    <col min="5635" max="5635" width="41.5546875" style="1" customWidth="1"/>
    <col min="5636" max="5636" width="37.44140625" style="1" customWidth="1"/>
    <col min="5637" max="5889" width="9.109375" style="1"/>
    <col min="5890" max="5890" width="35.44140625" style="1" customWidth="1"/>
    <col min="5891" max="5891" width="41.5546875" style="1" customWidth="1"/>
    <col min="5892" max="5892" width="37.44140625" style="1" customWidth="1"/>
    <col min="5893" max="6145" width="9.109375" style="1"/>
    <col min="6146" max="6146" width="35.44140625" style="1" customWidth="1"/>
    <col min="6147" max="6147" width="41.5546875" style="1" customWidth="1"/>
    <col min="6148" max="6148" width="37.44140625" style="1" customWidth="1"/>
    <col min="6149" max="6401" width="9.109375" style="1"/>
    <col min="6402" max="6402" width="35.44140625" style="1" customWidth="1"/>
    <col min="6403" max="6403" width="41.5546875" style="1" customWidth="1"/>
    <col min="6404" max="6404" width="37.44140625" style="1" customWidth="1"/>
    <col min="6405" max="6657" width="9.109375" style="1"/>
    <col min="6658" max="6658" width="35.44140625" style="1" customWidth="1"/>
    <col min="6659" max="6659" width="41.5546875" style="1" customWidth="1"/>
    <col min="6660" max="6660" width="37.44140625" style="1" customWidth="1"/>
    <col min="6661" max="6913" width="9.109375" style="1"/>
    <col min="6914" max="6914" width="35.44140625" style="1" customWidth="1"/>
    <col min="6915" max="6915" width="41.5546875" style="1" customWidth="1"/>
    <col min="6916" max="6916" width="37.44140625" style="1" customWidth="1"/>
    <col min="6917" max="7169" width="9.109375" style="1"/>
    <col min="7170" max="7170" width="35.44140625" style="1" customWidth="1"/>
    <col min="7171" max="7171" width="41.5546875" style="1" customWidth="1"/>
    <col min="7172" max="7172" width="37.44140625" style="1" customWidth="1"/>
    <col min="7173" max="7425" width="9.109375" style="1"/>
    <col min="7426" max="7426" width="35.44140625" style="1" customWidth="1"/>
    <col min="7427" max="7427" width="41.5546875" style="1" customWidth="1"/>
    <col min="7428" max="7428" width="37.44140625" style="1" customWidth="1"/>
    <col min="7429" max="7681" width="9.109375" style="1"/>
    <col min="7682" max="7682" width="35.44140625" style="1" customWidth="1"/>
    <col min="7683" max="7683" width="41.5546875" style="1" customWidth="1"/>
    <col min="7684" max="7684" width="37.44140625" style="1" customWidth="1"/>
    <col min="7685" max="7937" width="9.109375" style="1"/>
    <col min="7938" max="7938" width="35.44140625" style="1" customWidth="1"/>
    <col min="7939" max="7939" width="41.5546875" style="1" customWidth="1"/>
    <col min="7940" max="7940" width="37.44140625" style="1" customWidth="1"/>
    <col min="7941" max="8193" width="9.109375" style="1"/>
    <col min="8194" max="8194" width="35.44140625" style="1" customWidth="1"/>
    <col min="8195" max="8195" width="41.5546875" style="1" customWidth="1"/>
    <col min="8196" max="8196" width="37.44140625" style="1" customWidth="1"/>
    <col min="8197" max="8449" width="9.109375" style="1"/>
    <col min="8450" max="8450" width="35.44140625" style="1" customWidth="1"/>
    <col min="8451" max="8451" width="41.5546875" style="1" customWidth="1"/>
    <col min="8452" max="8452" width="37.44140625" style="1" customWidth="1"/>
    <col min="8453" max="8705" width="9.109375" style="1"/>
    <col min="8706" max="8706" width="35.44140625" style="1" customWidth="1"/>
    <col min="8707" max="8707" width="41.5546875" style="1" customWidth="1"/>
    <col min="8708" max="8708" width="37.44140625" style="1" customWidth="1"/>
    <col min="8709" max="8961" width="9.109375" style="1"/>
    <col min="8962" max="8962" width="35.44140625" style="1" customWidth="1"/>
    <col min="8963" max="8963" width="41.5546875" style="1" customWidth="1"/>
    <col min="8964" max="8964" width="37.44140625" style="1" customWidth="1"/>
    <col min="8965" max="9217" width="9.109375" style="1"/>
    <col min="9218" max="9218" width="35.44140625" style="1" customWidth="1"/>
    <col min="9219" max="9219" width="41.5546875" style="1" customWidth="1"/>
    <col min="9220" max="9220" width="37.44140625" style="1" customWidth="1"/>
    <col min="9221" max="9473" width="9.109375" style="1"/>
    <col min="9474" max="9474" width="35.44140625" style="1" customWidth="1"/>
    <col min="9475" max="9475" width="41.5546875" style="1" customWidth="1"/>
    <col min="9476" max="9476" width="37.44140625" style="1" customWidth="1"/>
    <col min="9477" max="9729" width="9.109375" style="1"/>
    <col min="9730" max="9730" width="35.44140625" style="1" customWidth="1"/>
    <col min="9731" max="9731" width="41.5546875" style="1" customWidth="1"/>
    <col min="9732" max="9732" width="37.44140625" style="1" customWidth="1"/>
    <col min="9733" max="9985" width="9.109375" style="1"/>
    <col min="9986" max="9986" width="35.44140625" style="1" customWidth="1"/>
    <col min="9987" max="9987" width="41.5546875" style="1" customWidth="1"/>
    <col min="9988" max="9988" width="37.44140625" style="1" customWidth="1"/>
    <col min="9989" max="10241" width="9.109375" style="1"/>
    <col min="10242" max="10242" width="35.44140625" style="1" customWidth="1"/>
    <col min="10243" max="10243" width="41.5546875" style="1" customWidth="1"/>
    <col min="10244" max="10244" width="37.44140625" style="1" customWidth="1"/>
    <col min="10245" max="10497" width="9.109375" style="1"/>
    <col min="10498" max="10498" width="35.44140625" style="1" customWidth="1"/>
    <col min="10499" max="10499" width="41.5546875" style="1" customWidth="1"/>
    <col min="10500" max="10500" width="37.44140625" style="1" customWidth="1"/>
    <col min="10501" max="10753" width="9.109375" style="1"/>
    <col min="10754" max="10754" width="35.44140625" style="1" customWidth="1"/>
    <col min="10755" max="10755" width="41.5546875" style="1" customWidth="1"/>
    <col min="10756" max="10756" width="37.44140625" style="1" customWidth="1"/>
    <col min="10757" max="11009" width="9.109375" style="1"/>
    <col min="11010" max="11010" width="35.44140625" style="1" customWidth="1"/>
    <col min="11011" max="11011" width="41.5546875" style="1" customWidth="1"/>
    <col min="11012" max="11012" width="37.44140625" style="1" customWidth="1"/>
    <col min="11013" max="11265" width="9.109375" style="1"/>
    <col min="11266" max="11266" width="35.44140625" style="1" customWidth="1"/>
    <col min="11267" max="11267" width="41.5546875" style="1" customWidth="1"/>
    <col min="11268" max="11268" width="37.44140625" style="1" customWidth="1"/>
    <col min="11269" max="11521" width="9.109375" style="1"/>
    <col min="11522" max="11522" width="35.44140625" style="1" customWidth="1"/>
    <col min="11523" max="11523" width="41.5546875" style="1" customWidth="1"/>
    <col min="11524" max="11524" width="37.44140625" style="1" customWidth="1"/>
    <col min="11525" max="11777" width="9.109375" style="1"/>
    <col min="11778" max="11778" width="35.44140625" style="1" customWidth="1"/>
    <col min="11779" max="11779" width="41.5546875" style="1" customWidth="1"/>
    <col min="11780" max="11780" width="37.44140625" style="1" customWidth="1"/>
    <col min="11781" max="12033" width="9.109375" style="1"/>
    <col min="12034" max="12034" width="35.44140625" style="1" customWidth="1"/>
    <col min="12035" max="12035" width="41.5546875" style="1" customWidth="1"/>
    <col min="12036" max="12036" width="37.44140625" style="1" customWidth="1"/>
    <col min="12037" max="12289" width="9.109375" style="1"/>
    <col min="12290" max="12290" width="35.44140625" style="1" customWidth="1"/>
    <col min="12291" max="12291" width="41.5546875" style="1" customWidth="1"/>
    <col min="12292" max="12292" width="37.44140625" style="1" customWidth="1"/>
    <col min="12293" max="12545" width="9.109375" style="1"/>
    <col min="12546" max="12546" width="35.44140625" style="1" customWidth="1"/>
    <col min="12547" max="12547" width="41.5546875" style="1" customWidth="1"/>
    <col min="12548" max="12548" width="37.44140625" style="1" customWidth="1"/>
    <col min="12549" max="12801" width="9.109375" style="1"/>
    <col min="12802" max="12802" width="35.44140625" style="1" customWidth="1"/>
    <col min="12803" max="12803" width="41.5546875" style="1" customWidth="1"/>
    <col min="12804" max="12804" width="37.44140625" style="1" customWidth="1"/>
    <col min="12805" max="13057" width="9.109375" style="1"/>
    <col min="13058" max="13058" width="35.44140625" style="1" customWidth="1"/>
    <col min="13059" max="13059" width="41.5546875" style="1" customWidth="1"/>
    <col min="13060" max="13060" width="37.44140625" style="1" customWidth="1"/>
    <col min="13061" max="13313" width="9.109375" style="1"/>
    <col min="13314" max="13314" width="35.44140625" style="1" customWidth="1"/>
    <col min="13315" max="13315" width="41.5546875" style="1" customWidth="1"/>
    <col min="13316" max="13316" width="37.44140625" style="1" customWidth="1"/>
    <col min="13317" max="13569" width="9.109375" style="1"/>
    <col min="13570" max="13570" width="35.44140625" style="1" customWidth="1"/>
    <col min="13571" max="13571" width="41.5546875" style="1" customWidth="1"/>
    <col min="13572" max="13572" width="37.44140625" style="1" customWidth="1"/>
    <col min="13573" max="13825" width="9.109375" style="1"/>
    <col min="13826" max="13826" width="35.44140625" style="1" customWidth="1"/>
    <col min="13827" max="13827" width="41.5546875" style="1" customWidth="1"/>
    <col min="13828" max="13828" width="37.44140625" style="1" customWidth="1"/>
    <col min="13829" max="14081" width="9.109375" style="1"/>
    <col min="14082" max="14082" width="35.44140625" style="1" customWidth="1"/>
    <col min="14083" max="14083" width="41.5546875" style="1" customWidth="1"/>
    <col min="14084" max="14084" width="37.44140625" style="1" customWidth="1"/>
    <col min="14085" max="14337" width="9.109375" style="1"/>
    <col min="14338" max="14338" width="35.44140625" style="1" customWidth="1"/>
    <col min="14339" max="14339" width="41.5546875" style="1" customWidth="1"/>
    <col min="14340" max="14340" width="37.44140625" style="1" customWidth="1"/>
    <col min="14341" max="14593" width="9.109375" style="1"/>
    <col min="14594" max="14594" width="35.44140625" style="1" customWidth="1"/>
    <col min="14595" max="14595" width="41.5546875" style="1" customWidth="1"/>
    <col min="14596" max="14596" width="37.44140625" style="1" customWidth="1"/>
    <col min="14597" max="14849" width="9.109375" style="1"/>
    <col min="14850" max="14850" width="35.44140625" style="1" customWidth="1"/>
    <col min="14851" max="14851" width="41.5546875" style="1" customWidth="1"/>
    <col min="14852" max="14852" width="37.44140625" style="1" customWidth="1"/>
    <col min="14853" max="15105" width="9.109375" style="1"/>
    <col min="15106" max="15106" width="35.44140625" style="1" customWidth="1"/>
    <col min="15107" max="15107" width="41.5546875" style="1" customWidth="1"/>
    <col min="15108" max="15108" width="37.44140625" style="1" customWidth="1"/>
    <col min="15109" max="15361" width="9.109375" style="1"/>
    <col min="15362" max="15362" width="35.44140625" style="1" customWidth="1"/>
    <col min="15363" max="15363" width="41.5546875" style="1" customWidth="1"/>
    <col min="15364" max="15364" width="37.44140625" style="1" customWidth="1"/>
    <col min="15365" max="15617" width="9.109375" style="1"/>
    <col min="15618" max="15618" width="35.44140625" style="1" customWidth="1"/>
    <col min="15619" max="15619" width="41.5546875" style="1" customWidth="1"/>
    <col min="15620" max="15620" width="37.44140625" style="1" customWidth="1"/>
    <col min="15621" max="15873" width="9.109375" style="1"/>
    <col min="15874" max="15874" width="35.44140625" style="1" customWidth="1"/>
    <col min="15875" max="15875" width="41.5546875" style="1" customWidth="1"/>
    <col min="15876" max="15876" width="37.44140625" style="1" customWidth="1"/>
    <col min="15877" max="16129" width="9.109375" style="1"/>
    <col min="16130" max="16130" width="35.44140625" style="1" customWidth="1"/>
    <col min="16131" max="16131" width="41.5546875" style="1" customWidth="1"/>
    <col min="16132" max="16132" width="37.44140625" style="1" customWidth="1"/>
    <col min="16133" max="16384" width="9.109375" style="1"/>
  </cols>
  <sheetData>
    <row r="1" spans="1:7" ht="33" customHeight="1" x14ac:dyDescent="0.3">
      <c r="A1" s="20"/>
      <c r="B1" s="86" t="s">
        <v>33</v>
      </c>
      <c r="C1" s="86"/>
      <c r="D1" s="87"/>
    </row>
    <row r="2" spans="1:7" ht="23.25" customHeight="1" x14ac:dyDescent="0.3">
      <c r="A2" s="21"/>
      <c r="B2" s="84" t="s">
        <v>34</v>
      </c>
      <c r="C2" s="84"/>
      <c r="D2" s="84"/>
    </row>
    <row r="3" spans="1:7" ht="21.75" customHeight="1" x14ac:dyDescent="0.3">
      <c r="A3" s="22">
        <v>1</v>
      </c>
      <c r="B3" s="23" t="s">
        <v>7</v>
      </c>
      <c r="C3" s="23"/>
      <c r="D3" s="23"/>
    </row>
    <row r="4" spans="1:7" ht="27" customHeight="1" x14ac:dyDescent="0.3">
      <c r="A4" s="24"/>
      <c r="B4" s="25" t="s">
        <v>3</v>
      </c>
      <c r="C4" s="70" t="s">
        <v>4</v>
      </c>
      <c r="D4" s="26" t="s">
        <v>8</v>
      </c>
      <c r="G4" s="6"/>
    </row>
    <row r="5" spans="1:7" ht="21.75" customHeight="1" x14ac:dyDescent="0.3">
      <c r="A5" s="24"/>
      <c r="B5" s="27">
        <v>500</v>
      </c>
      <c r="C5" s="28">
        <f>SUM(D9:D14)</f>
        <v>1355450</v>
      </c>
      <c r="D5" s="28">
        <f>C5*1.08</f>
        <v>1463886</v>
      </c>
      <c r="G5" s="7"/>
    </row>
    <row r="6" spans="1:7" ht="21" hidden="1" customHeight="1" x14ac:dyDescent="0.3">
      <c r="A6" s="24"/>
      <c r="B6" s="21"/>
      <c r="C6" s="21"/>
      <c r="D6" s="52" t="s">
        <v>9</v>
      </c>
    </row>
    <row r="7" spans="1:7" ht="27.75" customHeight="1" x14ac:dyDescent="0.3">
      <c r="A7" s="24"/>
      <c r="B7" s="85" t="s">
        <v>36</v>
      </c>
      <c r="C7" s="85"/>
      <c r="D7" s="85"/>
      <c r="E7" s="69" t="s">
        <v>43</v>
      </c>
      <c r="G7" s="7"/>
    </row>
    <row r="8" spans="1:7" x14ac:dyDescent="0.3">
      <c r="A8" s="29" t="s">
        <v>39</v>
      </c>
      <c r="B8" s="30" t="s">
        <v>37</v>
      </c>
      <c r="C8" s="31" t="s">
        <v>38</v>
      </c>
      <c r="D8" s="32"/>
      <c r="G8" s="7"/>
    </row>
    <row r="9" spans="1:7" x14ac:dyDescent="0.3">
      <c r="A9" s="24"/>
      <c r="B9" s="33">
        <f>B5</f>
        <v>500</v>
      </c>
      <c r="C9" s="33">
        <f>IF(B9&lt;50,B9,50)</f>
        <v>50</v>
      </c>
      <c r="D9" s="34">
        <f>C9*E9</f>
        <v>94650</v>
      </c>
      <c r="E9" s="3">
        <v>1893</v>
      </c>
    </row>
    <row r="10" spans="1:7" x14ac:dyDescent="0.3">
      <c r="A10" s="24"/>
      <c r="B10" s="33">
        <f>B9-50</f>
        <v>450</v>
      </c>
      <c r="C10" s="33">
        <f>IF(B10&lt;0,0,IF(B10&lt;50,B10,50))</f>
        <v>50</v>
      </c>
      <c r="D10" s="34">
        <f t="shared" ref="D10:D14" si="0">C10*E10</f>
        <v>97800</v>
      </c>
      <c r="E10" s="3">
        <v>1956</v>
      </c>
    </row>
    <row r="11" spans="1:7" x14ac:dyDescent="0.3">
      <c r="A11" s="24"/>
      <c r="B11" s="33">
        <f>B9-100</f>
        <v>400</v>
      </c>
      <c r="C11" s="33">
        <f>IF(B11&lt;0,0,IF(B11&lt;100,B11,100))</f>
        <v>100</v>
      </c>
      <c r="D11" s="34">
        <f t="shared" si="0"/>
        <v>227100</v>
      </c>
      <c r="E11" s="3">
        <v>2271</v>
      </c>
    </row>
    <row r="12" spans="1:7" x14ac:dyDescent="0.3">
      <c r="A12" s="24"/>
      <c r="B12" s="33">
        <f>B9-200</f>
        <v>300</v>
      </c>
      <c r="C12" s="33">
        <f>IF(B12&lt;0,0,IF(B12&lt;100,B12,100))</f>
        <v>100</v>
      </c>
      <c r="D12" s="34">
        <f t="shared" si="0"/>
        <v>286000</v>
      </c>
      <c r="E12" s="3">
        <v>2860</v>
      </c>
      <c r="F12" s="1" t="s">
        <v>2</v>
      </c>
    </row>
    <row r="13" spans="1:7" x14ac:dyDescent="0.3">
      <c r="A13" s="24"/>
      <c r="B13" s="33">
        <f>B9-300</f>
        <v>200</v>
      </c>
      <c r="C13" s="33">
        <f>IF(B13&lt;0,0,IF(B13&lt;100,B13,100))</f>
        <v>100</v>
      </c>
      <c r="D13" s="34">
        <f t="shared" si="0"/>
        <v>319700</v>
      </c>
      <c r="E13" s="3">
        <v>3197</v>
      </c>
    </row>
    <row r="14" spans="1:7" x14ac:dyDescent="0.3">
      <c r="A14" s="24"/>
      <c r="B14" s="33">
        <f>B9-400</f>
        <v>100</v>
      </c>
      <c r="C14" s="33">
        <f>IF(B14&lt;0,0,B14)</f>
        <v>100</v>
      </c>
      <c r="D14" s="34">
        <f t="shared" si="0"/>
        <v>330200</v>
      </c>
      <c r="E14" s="3">
        <v>3302</v>
      </c>
    </row>
    <row r="15" spans="1:7" ht="20.25" customHeight="1" x14ac:dyDescent="0.3">
      <c r="A15" s="35">
        <v>2</v>
      </c>
      <c r="B15" s="36" t="s">
        <v>10</v>
      </c>
      <c r="C15" s="36"/>
      <c r="D15" s="37"/>
      <c r="E15" s="3"/>
    </row>
    <row r="16" spans="1:7" ht="23.25" customHeight="1" x14ac:dyDescent="0.3">
      <c r="A16" s="24"/>
      <c r="B16" s="33" t="s">
        <v>12</v>
      </c>
      <c r="C16" s="45">
        <f>B5/30</f>
        <v>16.666666666666668</v>
      </c>
      <c r="D16" s="34" t="s">
        <v>0</v>
      </c>
      <c r="E16" s="3"/>
    </row>
    <row r="17" spans="1:10" ht="23.25" customHeight="1" x14ac:dyDescent="0.3">
      <c r="A17" s="24"/>
      <c r="B17" s="33" t="s">
        <v>13</v>
      </c>
      <c r="C17" s="46">
        <v>0.6</v>
      </c>
      <c r="D17" s="34"/>
      <c r="E17" s="3"/>
    </row>
    <row r="18" spans="1:10" ht="23.25" customHeight="1" x14ac:dyDescent="0.3">
      <c r="A18" s="24"/>
      <c r="B18" s="33" t="s">
        <v>11</v>
      </c>
      <c r="C18" s="45">
        <f>C16*C17</f>
        <v>10</v>
      </c>
      <c r="D18" s="34" t="s">
        <v>0</v>
      </c>
      <c r="E18" s="3"/>
    </row>
    <row r="19" spans="1:10" ht="23.25" customHeight="1" x14ac:dyDescent="0.3">
      <c r="A19" s="24"/>
      <c r="B19" s="33" t="s">
        <v>14</v>
      </c>
      <c r="C19" s="47">
        <v>3.1</v>
      </c>
      <c r="D19" s="51" t="s">
        <v>40</v>
      </c>
      <c r="E19" s="3"/>
    </row>
    <row r="20" spans="1:10" ht="23.25" customHeight="1" x14ac:dyDescent="0.3">
      <c r="A20" s="24"/>
      <c r="B20" s="33" t="s">
        <v>15</v>
      </c>
      <c r="C20" s="45">
        <f>C18/C19</f>
        <v>3.225806451612903</v>
      </c>
      <c r="D20" s="34" t="s">
        <v>1</v>
      </c>
      <c r="E20" s="3"/>
    </row>
    <row r="21" spans="1:10" ht="23.25" customHeight="1" x14ac:dyDescent="0.3">
      <c r="A21" s="24"/>
      <c r="B21" s="33" t="s">
        <v>17</v>
      </c>
      <c r="C21" s="46">
        <v>0.3</v>
      </c>
      <c r="D21" s="38"/>
      <c r="E21" s="3"/>
    </row>
    <row r="22" spans="1:10" ht="23.25" customHeight="1" x14ac:dyDescent="0.3">
      <c r="A22" s="24"/>
      <c r="B22" s="33" t="s">
        <v>16</v>
      </c>
      <c r="C22" s="48">
        <f>C16*C21</f>
        <v>5</v>
      </c>
      <c r="D22" s="39" t="s">
        <v>0</v>
      </c>
      <c r="E22" s="71" t="s">
        <v>45</v>
      </c>
      <c r="F22" s="72"/>
    </row>
    <row r="23" spans="1:10" ht="23.25" customHeight="1" x14ac:dyDescent="0.3">
      <c r="A23" s="24"/>
      <c r="B23" s="40" t="s">
        <v>6</v>
      </c>
      <c r="C23" s="49">
        <f>C20+(C16*C21)/C19</f>
        <v>4.8387096774193541</v>
      </c>
      <c r="D23" s="41" t="s">
        <v>1</v>
      </c>
      <c r="E23" s="74">
        <f>C23*C19</f>
        <v>14.999999999999998</v>
      </c>
      <c r="F23" s="73" t="s">
        <v>44</v>
      </c>
      <c r="G23" s="4"/>
    </row>
    <row r="24" spans="1:10" ht="23.25" customHeight="1" x14ac:dyDescent="0.3">
      <c r="A24" s="24"/>
      <c r="B24" s="40" t="s">
        <v>32</v>
      </c>
      <c r="C24" s="49">
        <f>C23*C44/0.57</f>
        <v>23.683464855687603</v>
      </c>
      <c r="D24" s="41" t="s">
        <v>42</v>
      </c>
      <c r="F24" s="5"/>
      <c r="G24" s="4"/>
    </row>
    <row r="25" spans="1:10" ht="19.5" hidden="1" customHeight="1" x14ac:dyDescent="0.3">
      <c r="A25" s="35">
        <v>3</v>
      </c>
      <c r="B25" s="36" t="s">
        <v>26</v>
      </c>
      <c r="C25" s="50"/>
      <c r="D25" s="37"/>
      <c r="F25" s="5"/>
      <c r="G25" s="4"/>
    </row>
    <row r="26" spans="1:10" ht="21.75" hidden="1" customHeight="1" x14ac:dyDescent="0.3">
      <c r="A26" s="78"/>
      <c r="B26" s="75" t="s">
        <v>46</v>
      </c>
      <c r="C26" s="79">
        <f>$C$23*0.91*MIN(C34:C40)</f>
        <v>13.649999999999999</v>
      </c>
      <c r="D26" s="76" t="s">
        <v>0</v>
      </c>
      <c r="E26" s="7"/>
      <c r="F26" s="5"/>
      <c r="G26" s="4"/>
    </row>
    <row r="27" spans="1:10" ht="21.75" hidden="1" customHeight="1" x14ac:dyDescent="0.3">
      <c r="A27" s="78"/>
      <c r="B27" s="75" t="s">
        <v>47</v>
      </c>
      <c r="C27" s="79">
        <f>$C$23*0.91*MAX(C35:C41)</f>
        <v>22.456451612903219</v>
      </c>
      <c r="D27" s="76" t="s">
        <v>0</v>
      </c>
      <c r="F27" s="5" t="s">
        <v>2</v>
      </c>
      <c r="G27" s="4"/>
    </row>
    <row r="28" spans="1:10" ht="21.75" hidden="1" customHeight="1" x14ac:dyDescent="0.3">
      <c r="A28" s="78"/>
      <c r="B28" s="75" t="s">
        <v>48</v>
      </c>
      <c r="C28" s="79">
        <f>$C$23*0.91*AVERAGE(C36:C41)</f>
        <v>18.346774193548384</v>
      </c>
      <c r="D28" s="76" t="s">
        <v>0</v>
      </c>
      <c r="F28" s="5"/>
      <c r="G28" s="4"/>
    </row>
    <row r="29" spans="1:10" ht="22.5" hidden="1" customHeight="1" x14ac:dyDescent="0.3">
      <c r="A29" s="80">
        <v>4</v>
      </c>
      <c r="B29" s="75" t="s">
        <v>27</v>
      </c>
      <c r="C29" s="81"/>
      <c r="D29" s="82"/>
      <c r="F29" s="5"/>
      <c r="G29" s="4"/>
    </row>
    <row r="30" spans="1:10" ht="21.75" hidden="1" customHeight="1" x14ac:dyDescent="0.3">
      <c r="A30" s="77"/>
      <c r="B30" s="77" t="s">
        <v>28</v>
      </c>
      <c r="C30" s="83">
        <f>C28*30*D5/B5</f>
        <v>1611455.1532258061</v>
      </c>
      <c r="D30" s="76"/>
      <c r="F30" s="17"/>
      <c r="G30" s="8"/>
      <c r="H30" s="2"/>
      <c r="I30" s="2"/>
      <c r="J30" s="2"/>
    </row>
    <row r="31" spans="1:10" ht="18.75" hidden="1" customHeight="1" x14ac:dyDescent="0.3">
      <c r="A31" s="77"/>
      <c r="B31" s="77" t="s">
        <v>29</v>
      </c>
      <c r="C31" s="83">
        <f>D5-C30</f>
        <v>-147569.15322580608</v>
      </c>
      <c r="D31" s="76"/>
      <c r="F31" s="17"/>
      <c r="G31" s="8"/>
      <c r="H31" s="2"/>
      <c r="I31" s="2"/>
      <c r="J31" s="2"/>
    </row>
    <row r="32" spans="1:10" ht="16.5" customHeight="1" x14ac:dyDescent="0.3">
      <c r="A32" s="58"/>
      <c r="B32" s="59"/>
      <c r="C32" s="60"/>
      <c r="D32" s="61"/>
      <c r="F32" s="17"/>
      <c r="G32" s="8"/>
      <c r="H32" s="2"/>
      <c r="I32" s="2"/>
      <c r="J32" s="2"/>
    </row>
    <row r="33" spans="1:13" x14ac:dyDescent="0.3">
      <c r="A33" s="53"/>
      <c r="B33" s="42" t="s">
        <v>18</v>
      </c>
      <c r="C33" s="43"/>
      <c r="D33" s="55"/>
      <c r="F33" s="17"/>
      <c r="G33" s="8"/>
      <c r="H33" s="2"/>
      <c r="I33" s="2"/>
      <c r="J33" s="2"/>
    </row>
    <row r="34" spans="1:13" x14ac:dyDescent="0.3">
      <c r="A34" s="54"/>
      <c r="B34" s="44" t="s">
        <v>19</v>
      </c>
      <c r="C34" s="44">
        <v>3.1</v>
      </c>
      <c r="D34" s="56">
        <v>0.91</v>
      </c>
      <c r="F34" s="2"/>
      <c r="G34" s="18"/>
      <c r="H34" s="19"/>
      <c r="I34" s="19"/>
      <c r="J34" s="19"/>
      <c r="M34" s="1" t="s">
        <v>2</v>
      </c>
    </row>
    <row r="35" spans="1:13" x14ac:dyDescent="0.3">
      <c r="A35" s="54"/>
      <c r="B35" s="44" t="s">
        <v>20</v>
      </c>
      <c r="C35" s="44">
        <v>3.2</v>
      </c>
      <c r="D35" s="57"/>
      <c r="F35" s="2"/>
      <c r="G35" s="2"/>
      <c r="H35" s="2"/>
      <c r="I35" s="2"/>
      <c r="J35" s="2"/>
    </row>
    <row r="36" spans="1:13" x14ac:dyDescent="0.3">
      <c r="A36" s="54"/>
      <c r="B36" s="44" t="s">
        <v>21</v>
      </c>
      <c r="C36" s="44">
        <v>3.4</v>
      </c>
      <c r="D36" s="57"/>
      <c r="F36" s="2"/>
      <c r="G36" s="2"/>
      <c r="H36" s="2"/>
      <c r="I36" s="2"/>
      <c r="J36" s="2"/>
      <c r="L36" s="1" t="s">
        <v>2</v>
      </c>
    </row>
    <row r="37" spans="1:13" x14ac:dyDescent="0.3">
      <c r="A37" s="54"/>
      <c r="B37" s="44" t="s">
        <v>22</v>
      </c>
      <c r="C37" s="44">
        <v>4.0999999999999996</v>
      </c>
      <c r="D37" s="57"/>
      <c r="F37" s="2"/>
      <c r="G37" s="2"/>
      <c r="H37" s="2"/>
      <c r="I37" s="2"/>
      <c r="J37" s="2"/>
    </row>
    <row r="38" spans="1:13" x14ac:dyDescent="0.3">
      <c r="A38" s="54"/>
      <c r="B38" s="44" t="s">
        <v>23</v>
      </c>
      <c r="C38" s="44">
        <v>4.5</v>
      </c>
      <c r="D38" s="57"/>
      <c r="F38" s="2"/>
      <c r="G38" s="2"/>
      <c r="H38" s="2"/>
      <c r="I38" s="2"/>
      <c r="J38" s="2"/>
    </row>
    <row r="39" spans="1:13" x14ac:dyDescent="0.3">
      <c r="A39" s="54"/>
      <c r="B39" s="44" t="s">
        <v>24</v>
      </c>
      <c r="C39" s="44">
        <v>4</v>
      </c>
      <c r="D39" s="57"/>
      <c r="F39" s="2"/>
      <c r="G39" s="2"/>
      <c r="H39" s="2"/>
      <c r="I39" s="2"/>
      <c r="J39" s="2"/>
    </row>
    <row r="40" spans="1:13" x14ac:dyDescent="0.3">
      <c r="A40" s="54"/>
      <c r="B40" s="44" t="s">
        <v>25</v>
      </c>
      <c r="C40" s="44">
        <v>3.9</v>
      </c>
      <c r="D40" s="57"/>
    </row>
    <row r="41" spans="1:13" x14ac:dyDescent="0.3">
      <c r="A41" s="62"/>
      <c r="B41" s="63" t="s">
        <v>41</v>
      </c>
      <c r="C41" s="63">
        <v>5.0999999999999996</v>
      </c>
      <c r="D41" s="64"/>
    </row>
    <row r="42" spans="1:13" x14ac:dyDescent="0.3">
      <c r="A42" s="65"/>
      <c r="B42" s="66" t="s">
        <v>5</v>
      </c>
      <c r="C42" s="66">
        <v>2278</v>
      </c>
      <c r="D42" s="67"/>
    </row>
    <row r="43" spans="1:13" x14ac:dyDescent="0.3">
      <c r="A43" s="10"/>
      <c r="B43" s="14" t="s">
        <v>30</v>
      </c>
      <c r="C43" s="14">
        <v>1134</v>
      </c>
      <c r="D43" s="15"/>
    </row>
    <row r="44" spans="1:13" x14ac:dyDescent="0.3">
      <c r="A44" s="10"/>
      <c r="B44" s="14" t="s">
        <v>31</v>
      </c>
      <c r="C44" s="16">
        <f>(C42*C43+(C42*C43*0.08))/1000000</f>
        <v>2.7899121600000001</v>
      </c>
      <c r="D44" s="15">
        <v>570</v>
      </c>
    </row>
    <row r="45" spans="1:13" ht="0.75" customHeight="1" x14ac:dyDescent="0.3">
      <c r="A45" s="10"/>
      <c r="B45" s="2"/>
      <c r="C45" s="2"/>
      <c r="D45" s="12"/>
    </row>
    <row r="46" spans="1:13" x14ac:dyDescent="0.3">
      <c r="A46" s="10"/>
      <c r="B46" s="2"/>
      <c r="C46" s="2"/>
      <c r="D46" s="12"/>
    </row>
    <row r="47" spans="1:13" x14ac:dyDescent="0.3">
      <c r="A47" s="11"/>
      <c r="B47" s="9"/>
      <c r="C47" s="9"/>
      <c r="D47" s="13"/>
    </row>
    <row r="48" spans="1:13" x14ac:dyDescent="0.3">
      <c r="D48" s="68" t="s">
        <v>35</v>
      </c>
    </row>
  </sheetData>
  <mergeCells count="3">
    <mergeCell ref="B2:D2"/>
    <mergeCell ref="B7:D7"/>
    <mergeCell ref="B1:D1"/>
  </mergeCells>
  <dataValidations count="1">
    <dataValidation type="list" operator="equal" allowBlank="1" showInputMessage="1" showErrorMessage="1" sqref="C19" xr:uid="{00000000-0002-0000-0000-000000000000}">
      <formula1>$C$34:$C$41</formula1>
    </dataValidation>
  </dataValidations>
  <pageMargins left="0.51181102362204722" right="0.51181102362204722" top="0.47244094488188981" bottom="0.47244094488188981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Tinh Solar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Pham Anh Dung</cp:lastModifiedBy>
  <cp:lastPrinted>2024-08-16T06:24:33Z</cp:lastPrinted>
  <dcterms:created xsi:type="dcterms:W3CDTF">2023-08-11T09:58:18Z</dcterms:created>
  <dcterms:modified xsi:type="dcterms:W3CDTF">2024-10-24T08:54:29Z</dcterms:modified>
</cp:coreProperties>
</file>